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" sheetId="1" r:id="rId1"/>
  </sheets>
  <definedNames>
    <definedName name="_xlnm.Print_Titles" localSheetId="0">'2021'!$2:$4</definedName>
  </definedNames>
  <calcPr calcId="144525"/>
</workbook>
</file>

<file path=xl/sharedStrings.xml><?xml version="1.0" encoding="utf-8"?>
<sst xmlns="http://schemas.openxmlformats.org/spreadsheetml/2006/main" count="143" uniqueCount="89">
  <si>
    <t>附件1</t>
  </si>
  <si>
    <t>南雄市2021年政策性农业保险明细情况表</t>
  </si>
  <si>
    <t>当年度理赔情况</t>
  </si>
  <si>
    <t>险种名称</t>
  </si>
  <si>
    <t>2021年投保数量</t>
  </si>
  <si>
    <t>保费合计</t>
  </si>
  <si>
    <t>其中中央配套</t>
  </si>
  <si>
    <t>省级配套</t>
  </si>
  <si>
    <t>韶关市级配套</t>
  </si>
  <si>
    <t>南雄配套</t>
  </si>
  <si>
    <t>农户配套</t>
  </si>
  <si>
    <t>赔付数量
（亩/头/户）</t>
  </si>
  <si>
    <t>赔付金额</t>
  </si>
  <si>
    <t>总计</t>
  </si>
  <si>
    <t>政策性水稻保险</t>
  </si>
  <si>
    <t>447713.98亩</t>
  </si>
  <si>
    <t>保费标准</t>
  </si>
  <si>
    <t>40元/亩</t>
  </si>
  <si>
    <t>15.5元/亩</t>
  </si>
  <si>
    <t>13.5元/亩</t>
  </si>
  <si>
    <t>3元/亩</t>
  </si>
  <si>
    <t>0元/亩</t>
  </si>
  <si>
    <t>8元/亩</t>
  </si>
  <si>
    <t>48838.06亩，9890户</t>
  </si>
  <si>
    <t>保费总额</t>
  </si>
  <si>
    <t>政策性水稻制种保险</t>
  </si>
  <si>
    <t>1186亩</t>
  </si>
  <si>
    <t>200元/亩</t>
  </si>
  <si>
    <t>70元/亩</t>
  </si>
  <si>
    <t>60元/亩</t>
  </si>
  <si>
    <t>15元/亩</t>
  </si>
  <si>
    <t>459亩，13户</t>
  </si>
  <si>
    <t>政策性生猪保险（大型养殖场育肥猪）</t>
  </si>
  <si>
    <t>28486头（双胞胎养殖场，1月投保采取新保额旧费率）</t>
  </si>
  <si>
    <t>32元/头</t>
  </si>
  <si>
    <t>14元/头</t>
  </si>
  <si>
    <t>7元/头</t>
  </si>
  <si>
    <t>2.625元/头</t>
  </si>
  <si>
    <t>5.75元/头</t>
  </si>
  <si>
    <t>36008头（正邦、温氏）</t>
  </si>
  <si>
    <t>56元/头</t>
  </si>
  <si>
    <t>22.4元/头</t>
  </si>
  <si>
    <t>11.2元/头</t>
  </si>
  <si>
    <t>4.2元/头</t>
  </si>
  <si>
    <t>政策性生猪保险（大型养殖场仔猪）</t>
  </si>
  <si>
    <t>30元/头</t>
  </si>
  <si>
    <t>12元/头</t>
  </si>
  <si>
    <t>6元/头</t>
  </si>
  <si>
    <t>2.25元/头</t>
  </si>
  <si>
    <t>7.5元/头</t>
  </si>
  <si>
    <t>政策性生猪保险（个体户育肥猪）</t>
  </si>
  <si>
    <t>6246头</t>
  </si>
  <si>
    <t>政策性生猪保险（仔猪）</t>
  </si>
  <si>
    <t>2340头</t>
  </si>
  <si>
    <t>政策性能繁母猪保险</t>
  </si>
  <si>
    <t>12672头</t>
  </si>
  <si>
    <t>90元/头</t>
  </si>
  <si>
    <t>36元/头</t>
  </si>
  <si>
    <t>31.5元/头</t>
  </si>
  <si>
    <t>10.5元/头</t>
  </si>
  <si>
    <t>政策性农房保险</t>
  </si>
  <si>
    <t>82363间</t>
  </si>
  <si>
    <t>8.3元/间</t>
  </si>
  <si>
    <t>4元/间</t>
  </si>
  <si>
    <t>1.3元/间</t>
  </si>
  <si>
    <t>1元/间</t>
  </si>
  <si>
    <t>2元/间</t>
  </si>
  <si>
    <t>政策性黄烟保险</t>
  </si>
  <si>
    <t>54800亩</t>
  </si>
  <si>
    <t>烟草公司15元/亩</t>
  </si>
  <si>
    <t>12元/亩</t>
  </si>
  <si>
    <t>4元/亩</t>
  </si>
  <si>
    <t>5元/亩</t>
  </si>
  <si>
    <t>20450.6亩，1701户</t>
  </si>
  <si>
    <t>政策性家禽保险</t>
  </si>
  <si>
    <t>30000羽</t>
  </si>
  <si>
    <t>0.6元/羽</t>
  </si>
  <si>
    <t>0.3元/羽</t>
  </si>
  <si>
    <t>0.06元/羽</t>
  </si>
  <si>
    <t>0.18元/羽</t>
  </si>
  <si>
    <t>岭南水果保险</t>
  </si>
  <si>
    <t>1711.27亩</t>
  </si>
  <si>
    <t>300元/亩</t>
  </si>
  <si>
    <t>150元/亩</t>
  </si>
  <si>
    <t>45元/亩</t>
  </si>
  <si>
    <t>淡水水产养殖保险</t>
  </si>
  <si>
    <t>40亩</t>
  </si>
  <si>
    <t>400元/亩</t>
  </si>
  <si>
    <t>120元/亩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</si>
</sst>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zoomScale="75" zoomScaleNormal="75" topLeftCell="A2" workbookViewId="0">
      <selection activeCell="A2" sqref="A2:I2"/>
    </sheetView>
  </sheetViews>
  <sheetFormatPr defaultColWidth="10" defaultRowHeight="14.25"/>
  <cols>
    <col min="1" max="1" width="17.75" style="1" customWidth="1"/>
    <col min="2" max="2" width="19" style="1" customWidth="1"/>
    <col min="3" max="3" width="13.6333333333333" style="1" customWidth="1"/>
    <col min="4" max="4" width="17.75" style="1" customWidth="1"/>
    <col min="5" max="5" width="17.1333333333333" style="1" customWidth="1"/>
    <col min="6" max="6" width="16.5" style="1" customWidth="1"/>
    <col min="7" max="7" width="15.25" style="1" customWidth="1"/>
    <col min="8" max="8" width="16.8833333333333" style="1" customWidth="1"/>
    <col min="9" max="9" width="17" style="1" customWidth="1"/>
    <col min="10" max="10" width="21.4833333333333" style="1" customWidth="1"/>
    <col min="11" max="11" width="20.3833333333333" style="1" customWidth="1"/>
    <col min="12" max="16384" width="10" style="1"/>
  </cols>
  <sheetData>
    <row r="1" spans="1:1">
      <c r="A1" s="1" t="s">
        <v>0</v>
      </c>
    </row>
    <row r="2" ht="42.9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 t="s">
        <v>2</v>
      </c>
      <c r="K2" s="2"/>
    </row>
    <row r="3" ht="33" customHeight="1" spans="1:11">
      <c r="A3" s="3" t="s">
        <v>3</v>
      </c>
      <c r="B3" s="3" t="s">
        <v>4</v>
      </c>
      <c r="C3" s="4" t="s">
        <v>5</v>
      </c>
      <c r="D3" s="5"/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0" t="s">
        <v>11</v>
      </c>
      <c r="K3" s="14" t="s">
        <v>12</v>
      </c>
    </row>
    <row r="4" ht="33" customHeight="1" spans="1:11">
      <c r="A4" s="6" t="s">
        <v>13</v>
      </c>
      <c r="B4" s="7"/>
      <c r="C4" s="6">
        <f>D6+D8+D10+D12+D14+D16+D18+D20+D22+D24+D26+D28+D30</f>
        <v>27107209.1</v>
      </c>
      <c r="D4" s="7"/>
      <c r="E4" s="8">
        <f>E6+E8+E10+E12+E14+E16+E18+E20+E22+E26+E28+E30</f>
        <v>9272152.29</v>
      </c>
      <c r="F4" s="8">
        <f>F6+F8+F10+F12+F14+F16+F18+F20+F22+F24+F26+F28+F30</f>
        <v>8671896.03</v>
      </c>
      <c r="G4" s="9">
        <f>G6+G8+G10+G12+G14+G16+G18+G20+G22+G24+G26+G28+G30</f>
        <v>2179900.54</v>
      </c>
      <c r="H4" s="8">
        <f>H6+H8+H10+H12+H14+H16+H18+H20+H22+H24+H26+H28+H30</f>
        <v>837718.75</v>
      </c>
      <c r="I4" s="15">
        <f>I6+I8+I10+I12+I14+I16+I18+I20+I22+I24+I26+I28+I30</f>
        <v>5323541.49</v>
      </c>
      <c r="J4" s="15">
        <f>SUM(J5:J26)</f>
        <v>8510</v>
      </c>
      <c r="K4" s="15">
        <f>SUM(K5:K27)</f>
        <v>28370478.04</v>
      </c>
    </row>
    <row r="5" ht="25" customHeight="1" spans="1:11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6" t="s">
        <v>23</v>
      </c>
      <c r="K5" s="16">
        <v>12814794.3</v>
      </c>
    </row>
    <row r="6" ht="25" customHeight="1" spans="1:11">
      <c r="A6" s="10"/>
      <c r="B6" s="10"/>
      <c r="C6" s="10" t="s">
        <v>24</v>
      </c>
      <c r="D6" s="10">
        <f>447713.98*40</f>
        <v>17908559.2</v>
      </c>
      <c r="E6" s="10">
        <f>447713.98*15.5</f>
        <v>6939566.69</v>
      </c>
      <c r="F6" s="10">
        <f>447713.98*13.5</f>
        <v>6044138.73</v>
      </c>
      <c r="G6" s="10">
        <f>447713.98*3</f>
        <v>1343141.94</v>
      </c>
      <c r="H6" s="10">
        <v>0</v>
      </c>
      <c r="I6" s="10">
        <f>447713.98*8</f>
        <v>3581711.84</v>
      </c>
      <c r="J6" s="17"/>
      <c r="K6" s="17"/>
    </row>
    <row r="7" ht="25" customHeight="1" spans="1:11">
      <c r="A7" s="10" t="s">
        <v>25</v>
      </c>
      <c r="B7" s="10" t="s">
        <v>26</v>
      </c>
      <c r="C7" s="10" t="s">
        <v>16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30</v>
      </c>
      <c r="I7" s="10" t="s">
        <v>17</v>
      </c>
      <c r="J7" s="16" t="s">
        <v>31</v>
      </c>
      <c r="K7" s="16">
        <v>382750</v>
      </c>
    </row>
    <row r="8" ht="25" customHeight="1" spans="1:11">
      <c r="A8" s="10"/>
      <c r="B8" s="10"/>
      <c r="C8" s="10" t="s">
        <v>24</v>
      </c>
      <c r="D8" s="10">
        <f>1186*200</f>
        <v>237200</v>
      </c>
      <c r="E8" s="10">
        <f>D8*0.35</f>
        <v>83020</v>
      </c>
      <c r="F8" s="10">
        <f>D8*0.3</f>
        <v>71160</v>
      </c>
      <c r="G8" s="10">
        <f>D8*0.075</f>
        <v>17790</v>
      </c>
      <c r="H8" s="10">
        <f>D8*0.075</f>
        <v>17790</v>
      </c>
      <c r="I8" s="10">
        <f>D8*0.2</f>
        <v>47440</v>
      </c>
      <c r="J8" s="17"/>
      <c r="K8" s="17"/>
    </row>
    <row r="9" ht="25" customHeight="1" spans="1:11">
      <c r="A9" s="10" t="s">
        <v>32</v>
      </c>
      <c r="B9" s="11" t="s">
        <v>33</v>
      </c>
      <c r="C9" s="10" t="s">
        <v>16</v>
      </c>
      <c r="D9" s="10" t="s">
        <v>34</v>
      </c>
      <c r="E9" s="10" t="s">
        <v>35</v>
      </c>
      <c r="F9" s="10" t="s">
        <v>36</v>
      </c>
      <c r="G9" s="10" t="s">
        <v>37</v>
      </c>
      <c r="H9" s="10" t="s">
        <v>37</v>
      </c>
      <c r="I9" s="10" t="s">
        <v>38</v>
      </c>
      <c r="J9" s="16">
        <v>396</v>
      </c>
      <c r="K9" s="16">
        <v>430762.5</v>
      </c>
    </row>
    <row r="10" ht="25" customHeight="1" spans="1:11">
      <c r="A10" s="10"/>
      <c r="B10" s="11"/>
      <c r="C10" s="10" t="s">
        <v>24</v>
      </c>
      <c r="D10" s="10">
        <f>28486*32</f>
        <v>911552</v>
      </c>
      <c r="E10" s="10">
        <f>28486*14</f>
        <v>398804</v>
      </c>
      <c r="F10" s="10">
        <f>28486*7</f>
        <v>199402</v>
      </c>
      <c r="G10" s="10">
        <f>28486*2.625</f>
        <v>74775.75</v>
      </c>
      <c r="H10" s="10">
        <f>28486*2.625</f>
        <v>74775.75</v>
      </c>
      <c r="I10" s="10">
        <f>28486*5.75</f>
        <v>163794.5</v>
      </c>
      <c r="J10" s="17"/>
      <c r="K10" s="17"/>
    </row>
    <row r="11" ht="25" customHeight="1" spans="1:11">
      <c r="A11" s="10" t="s">
        <v>32</v>
      </c>
      <c r="B11" s="11" t="s">
        <v>39</v>
      </c>
      <c r="C11" s="10" t="s">
        <v>16</v>
      </c>
      <c r="D11" s="10" t="s">
        <v>40</v>
      </c>
      <c r="E11" s="10" t="s">
        <v>41</v>
      </c>
      <c r="F11" s="10" t="s">
        <v>42</v>
      </c>
      <c r="G11" s="10" t="s">
        <v>43</v>
      </c>
      <c r="H11" s="10" t="s">
        <v>43</v>
      </c>
      <c r="I11" s="10" t="s">
        <v>35</v>
      </c>
      <c r="J11" s="16">
        <v>1350</v>
      </c>
      <c r="K11" s="16">
        <v>538770</v>
      </c>
    </row>
    <row r="12" ht="25" customHeight="1" spans="1:11">
      <c r="A12" s="10"/>
      <c r="B12" s="11"/>
      <c r="C12" s="10" t="s">
        <v>24</v>
      </c>
      <c r="D12" s="10">
        <v>2016448</v>
      </c>
      <c r="E12" s="10">
        <f>D12*0.4</f>
        <v>806579.2</v>
      </c>
      <c r="F12" s="10">
        <f>D12*0.2</f>
        <v>403289.6</v>
      </c>
      <c r="G12" s="10">
        <f>D12*0.075</f>
        <v>151233.6</v>
      </c>
      <c r="H12" s="10">
        <f>D12*0.075</f>
        <v>151233.6</v>
      </c>
      <c r="I12" s="10">
        <f>D12*0.25</f>
        <v>504112</v>
      </c>
      <c r="J12" s="17"/>
      <c r="K12" s="17"/>
    </row>
    <row r="13" ht="25" customHeight="1" spans="1:11">
      <c r="A13" s="10" t="s">
        <v>44</v>
      </c>
      <c r="B13" s="11" t="s">
        <v>39</v>
      </c>
      <c r="C13" s="10" t="s">
        <v>16</v>
      </c>
      <c r="D13" s="10" t="s">
        <v>45</v>
      </c>
      <c r="E13" s="10" t="s">
        <v>46</v>
      </c>
      <c r="F13" s="10" t="s">
        <v>47</v>
      </c>
      <c r="G13" s="10" t="s">
        <v>48</v>
      </c>
      <c r="H13" s="10" t="s">
        <v>48</v>
      </c>
      <c r="I13" s="10" t="s">
        <v>49</v>
      </c>
      <c r="J13" s="16">
        <v>3635</v>
      </c>
      <c r="K13" s="16">
        <v>568700</v>
      </c>
    </row>
    <row r="14" ht="25" customHeight="1" spans="1:11">
      <c r="A14" s="10"/>
      <c r="B14" s="11"/>
      <c r="C14" s="10" t="s">
        <v>24</v>
      </c>
      <c r="D14" s="10">
        <f>36008*30</f>
        <v>1080240</v>
      </c>
      <c r="E14" s="10">
        <f>D14*0.4</f>
        <v>432096</v>
      </c>
      <c r="F14" s="10">
        <f>D14*0.2</f>
        <v>216048</v>
      </c>
      <c r="G14" s="10">
        <f>D14*0.075</f>
        <v>81018</v>
      </c>
      <c r="H14" s="10">
        <f>D14*0.075</f>
        <v>81018</v>
      </c>
      <c r="I14" s="10">
        <f>D14*0.25</f>
        <v>270060</v>
      </c>
      <c r="J14" s="17"/>
      <c r="K14" s="17"/>
    </row>
    <row r="15" ht="25" customHeight="1" spans="1:11">
      <c r="A15" s="10" t="s">
        <v>50</v>
      </c>
      <c r="B15" s="11" t="s">
        <v>51</v>
      </c>
      <c r="C15" s="10" t="s">
        <v>16</v>
      </c>
      <c r="D15" s="10" t="s">
        <v>40</v>
      </c>
      <c r="E15" s="10" t="s">
        <v>41</v>
      </c>
      <c r="F15" s="10" t="s">
        <v>42</v>
      </c>
      <c r="G15" s="10" t="s">
        <v>43</v>
      </c>
      <c r="H15" s="10" t="s">
        <v>43</v>
      </c>
      <c r="I15" s="10" t="s">
        <v>35</v>
      </c>
      <c r="J15" s="16">
        <v>452</v>
      </c>
      <c r="K15" s="16">
        <v>310780</v>
      </c>
    </row>
    <row r="16" ht="25" customHeight="1" spans="1:11">
      <c r="A16" s="10"/>
      <c r="B16" s="11"/>
      <c r="C16" s="10" t="s">
        <v>24</v>
      </c>
      <c r="D16" s="10">
        <v>319536</v>
      </c>
      <c r="E16" s="10">
        <f>D16*0.4</f>
        <v>127814.4</v>
      </c>
      <c r="F16" s="10">
        <f>D16*0.2</f>
        <v>63907.2</v>
      </c>
      <c r="G16" s="10">
        <f>D16*0.075</f>
        <v>23965.2</v>
      </c>
      <c r="H16" s="10">
        <f>D16*0.075</f>
        <v>23965.2</v>
      </c>
      <c r="I16" s="10">
        <f>D16*0.25</f>
        <v>79884</v>
      </c>
      <c r="J16" s="17"/>
      <c r="K16" s="17"/>
    </row>
    <row r="17" ht="25" customHeight="1" spans="1:11">
      <c r="A17" s="10" t="s">
        <v>52</v>
      </c>
      <c r="B17" s="10" t="s">
        <v>53</v>
      </c>
      <c r="C17" s="10" t="s">
        <v>16</v>
      </c>
      <c r="D17" s="10" t="s">
        <v>45</v>
      </c>
      <c r="E17" s="10" t="s">
        <v>46</v>
      </c>
      <c r="F17" s="10" t="s">
        <v>47</v>
      </c>
      <c r="G17" s="10" t="s">
        <v>48</v>
      </c>
      <c r="H17" s="10" t="s">
        <v>48</v>
      </c>
      <c r="I17" s="10" t="s">
        <v>49</v>
      </c>
      <c r="J17" s="16">
        <v>1661</v>
      </c>
      <c r="K17" s="16">
        <v>315350</v>
      </c>
    </row>
    <row r="18" ht="25" customHeight="1" spans="1:11">
      <c r="A18" s="10"/>
      <c r="B18" s="10"/>
      <c r="C18" s="10" t="s">
        <v>24</v>
      </c>
      <c r="D18" s="10">
        <v>70200</v>
      </c>
      <c r="E18" s="10">
        <f>D18*0.4</f>
        <v>28080</v>
      </c>
      <c r="F18" s="10">
        <f>D18*0.2</f>
        <v>14040</v>
      </c>
      <c r="G18" s="10">
        <f>D18*0.075</f>
        <v>5265</v>
      </c>
      <c r="H18" s="10">
        <f>D18*0.075</f>
        <v>5265</v>
      </c>
      <c r="I18" s="10">
        <f>D18*0.25</f>
        <v>17550</v>
      </c>
      <c r="J18" s="17"/>
      <c r="K18" s="17"/>
    </row>
    <row r="19" ht="25" customHeight="1" spans="1:11">
      <c r="A19" s="10" t="s">
        <v>54</v>
      </c>
      <c r="B19" s="10" t="s">
        <v>55</v>
      </c>
      <c r="C19" s="10" t="s">
        <v>16</v>
      </c>
      <c r="D19" s="10" t="s">
        <v>56</v>
      </c>
      <c r="E19" s="10" t="s">
        <v>57</v>
      </c>
      <c r="F19" s="10" t="s">
        <v>58</v>
      </c>
      <c r="G19" s="10" t="s">
        <v>47</v>
      </c>
      <c r="H19" s="10" t="s">
        <v>47</v>
      </c>
      <c r="I19" s="10" t="s">
        <v>59</v>
      </c>
      <c r="J19" s="16">
        <v>1014</v>
      </c>
      <c r="K19" s="16">
        <v>1521000</v>
      </c>
    </row>
    <row r="20" ht="25" customHeight="1" spans="1:11">
      <c r="A20" s="10"/>
      <c r="B20" s="10"/>
      <c r="C20" s="10" t="s">
        <v>24</v>
      </c>
      <c r="D20" s="10">
        <f>12672*90</f>
        <v>1140480</v>
      </c>
      <c r="E20" s="10">
        <f>12672*36</f>
        <v>456192</v>
      </c>
      <c r="F20" s="10">
        <f>12672*31.5</f>
        <v>399168</v>
      </c>
      <c r="G20" s="10">
        <f>12672*6</f>
        <v>76032</v>
      </c>
      <c r="H20" s="10">
        <f>12672*6</f>
        <v>76032</v>
      </c>
      <c r="I20" s="10">
        <f>12672*10.5</f>
        <v>133056</v>
      </c>
      <c r="J20" s="17"/>
      <c r="K20" s="17"/>
    </row>
    <row r="21" ht="25" customHeight="1" spans="1:11">
      <c r="A21" s="12" t="s">
        <v>60</v>
      </c>
      <c r="B21" s="12" t="s">
        <v>61</v>
      </c>
      <c r="C21" s="10" t="s">
        <v>16</v>
      </c>
      <c r="D21" s="10" t="s">
        <v>62</v>
      </c>
      <c r="E21" s="10">
        <v>0</v>
      </c>
      <c r="F21" s="10" t="s">
        <v>63</v>
      </c>
      <c r="G21" s="10" t="s">
        <v>64</v>
      </c>
      <c r="H21" s="10" t="s">
        <v>65</v>
      </c>
      <c r="I21" s="10" t="s">
        <v>66</v>
      </c>
      <c r="J21" s="16">
        <v>2</v>
      </c>
      <c r="K21" s="16">
        <v>10000</v>
      </c>
    </row>
    <row r="22" ht="25" customHeight="1" spans="1:11">
      <c r="A22" s="13"/>
      <c r="B22" s="13"/>
      <c r="C22" s="10" t="s">
        <v>24</v>
      </c>
      <c r="D22" s="10">
        <f>82363*8.3</f>
        <v>683612.9</v>
      </c>
      <c r="E22" s="10">
        <v>0</v>
      </c>
      <c r="F22" s="10">
        <f>82363*4</f>
        <v>329452</v>
      </c>
      <c r="G22" s="10">
        <f>82363*1.3</f>
        <v>107071.9</v>
      </c>
      <c r="H22" s="10">
        <f>82363*1</f>
        <v>82363</v>
      </c>
      <c r="I22" s="10">
        <f>82363*2</f>
        <v>164726</v>
      </c>
      <c r="J22" s="17"/>
      <c r="K22" s="17"/>
    </row>
    <row r="23" ht="25" customHeight="1" spans="1:11">
      <c r="A23" s="10" t="s">
        <v>67</v>
      </c>
      <c r="B23" s="10" t="s">
        <v>68</v>
      </c>
      <c r="C23" s="10" t="s">
        <v>16</v>
      </c>
      <c r="D23" s="10" t="s">
        <v>17</v>
      </c>
      <c r="E23" s="11" t="s">
        <v>69</v>
      </c>
      <c r="F23" s="10" t="s">
        <v>70</v>
      </c>
      <c r="G23" s="10" t="s">
        <v>71</v>
      </c>
      <c r="H23" s="10" t="s">
        <v>71</v>
      </c>
      <c r="I23" s="10" t="s">
        <v>72</v>
      </c>
      <c r="J23" s="16" t="s">
        <v>73</v>
      </c>
      <c r="K23" s="16">
        <v>11477571.24</v>
      </c>
    </row>
    <row r="24" ht="25" customHeight="1" spans="1:11">
      <c r="A24" s="10"/>
      <c r="B24" s="10"/>
      <c r="C24" s="10" t="s">
        <v>24</v>
      </c>
      <c r="D24" s="10">
        <f>54800*40</f>
        <v>2192000</v>
      </c>
      <c r="E24" s="10">
        <f>54800*15</f>
        <v>822000</v>
      </c>
      <c r="F24" s="10">
        <f>54800*12</f>
        <v>657600</v>
      </c>
      <c r="G24" s="10">
        <f>54800*4</f>
        <v>219200</v>
      </c>
      <c r="H24" s="10">
        <f>54800*4</f>
        <v>219200</v>
      </c>
      <c r="I24" s="10">
        <f>54800*5</f>
        <v>274000</v>
      </c>
      <c r="J24" s="17"/>
      <c r="K24" s="17"/>
    </row>
    <row r="25" ht="25" customHeight="1" spans="1:11">
      <c r="A25" s="10" t="s">
        <v>74</v>
      </c>
      <c r="B25" s="10" t="s">
        <v>75</v>
      </c>
      <c r="C25" s="10" t="s">
        <v>16</v>
      </c>
      <c r="D25" s="10" t="s">
        <v>76</v>
      </c>
      <c r="E25" s="10">
        <v>0</v>
      </c>
      <c r="F25" s="10" t="s">
        <v>77</v>
      </c>
      <c r="G25" s="10" t="s">
        <v>78</v>
      </c>
      <c r="H25" s="10" t="s">
        <v>78</v>
      </c>
      <c r="I25" s="10" t="s">
        <v>79</v>
      </c>
      <c r="J25" s="16"/>
      <c r="K25" s="16"/>
    </row>
    <row r="26" ht="25" customHeight="1" spans="1:11">
      <c r="A26" s="10"/>
      <c r="B26" s="10"/>
      <c r="C26" s="10" t="s">
        <v>24</v>
      </c>
      <c r="D26" s="10">
        <v>18000</v>
      </c>
      <c r="E26" s="10">
        <v>0</v>
      </c>
      <c r="F26" s="10">
        <v>9000</v>
      </c>
      <c r="G26" s="10">
        <v>1800</v>
      </c>
      <c r="H26" s="10">
        <v>1800</v>
      </c>
      <c r="I26" s="10">
        <v>5400</v>
      </c>
      <c r="J26" s="17"/>
      <c r="K26" s="17"/>
    </row>
    <row r="27" ht="25" customHeight="1" spans="1:11">
      <c r="A27" s="10" t="s">
        <v>80</v>
      </c>
      <c r="B27" s="10" t="s">
        <v>81</v>
      </c>
      <c r="C27" s="10" t="s">
        <v>16</v>
      </c>
      <c r="D27" s="10" t="s">
        <v>82</v>
      </c>
      <c r="E27" s="10">
        <v>0</v>
      </c>
      <c r="F27" s="10" t="s">
        <v>83</v>
      </c>
      <c r="G27" s="10" t="s">
        <v>84</v>
      </c>
      <c r="H27" s="10" t="s">
        <v>84</v>
      </c>
      <c r="I27" s="10" t="s">
        <v>29</v>
      </c>
      <c r="J27" s="16"/>
      <c r="K27" s="16"/>
    </row>
    <row r="28" ht="25" customHeight="1" spans="1:11">
      <c r="A28" s="10"/>
      <c r="B28" s="10"/>
      <c r="C28" s="10" t="s">
        <v>24</v>
      </c>
      <c r="D28" s="10">
        <v>513381</v>
      </c>
      <c r="E28" s="10">
        <v>0</v>
      </c>
      <c r="F28" s="10">
        <f>1711.27*150</f>
        <v>256690.5</v>
      </c>
      <c r="G28" s="10">
        <f>1711.27*45</f>
        <v>77007.15</v>
      </c>
      <c r="H28" s="10">
        <f>1711.27*60</f>
        <v>102676.2</v>
      </c>
      <c r="I28" s="10">
        <f>1711.27*45</f>
        <v>77007.15</v>
      </c>
      <c r="J28" s="17"/>
      <c r="K28" s="17"/>
    </row>
    <row r="29" ht="25" customHeight="1" spans="1:11">
      <c r="A29" s="10" t="s">
        <v>85</v>
      </c>
      <c r="B29" s="10" t="s">
        <v>86</v>
      </c>
      <c r="C29" s="10" t="s">
        <v>16</v>
      </c>
      <c r="D29" s="10" t="s">
        <v>87</v>
      </c>
      <c r="E29" s="10">
        <v>0</v>
      </c>
      <c r="F29" s="10" t="s">
        <v>27</v>
      </c>
      <c r="G29" s="10" t="s">
        <v>17</v>
      </c>
      <c r="H29" s="10" t="s">
        <v>17</v>
      </c>
      <c r="I29" s="10" t="s">
        <v>88</v>
      </c>
      <c r="J29" s="16"/>
      <c r="K29" s="16"/>
    </row>
    <row r="30" ht="25" customHeight="1" spans="1:11">
      <c r="A30" s="10"/>
      <c r="B30" s="10"/>
      <c r="C30" s="10" t="s">
        <v>24</v>
      </c>
      <c r="D30" s="10">
        <v>16000</v>
      </c>
      <c r="E30" s="10">
        <v>0</v>
      </c>
      <c r="F30" s="10">
        <v>8000</v>
      </c>
      <c r="G30" s="10">
        <v>1600</v>
      </c>
      <c r="H30" s="10">
        <v>1600</v>
      </c>
      <c r="I30" s="10">
        <v>4800</v>
      </c>
      <c r="J30" s="17"/>
      <c r="K30" s="17"/>
    </row>
  </sheetData>
  <mergeCells count="57">
    <mergeCell ref="A2:I2"/>
    <mergeCell ref="J2:K2"/>
    <mergeCell ref="C3:D3"/>
    <mergeCell ref="A4:B4"/>
    <mergeCell ref="C4:D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</mergeCells>
  <pageMargins left="0.156944444444444" right="0.118055555555556" top="0.354166666666667" bottom="0.550694444444444" header="0.196527777777778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2022-05-11T02:36:00Z</dcterms:created>
  <dcterms:modified xsi:type="dcterms:W3CDTF">2022-05-11T02:54:50Z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49BD2BC3D72B42D3980A856D6F74884C</vt:lpwstr>
  </property>
  <property fmtid="{D5CDD505-2E9C-101B-9397-08002B2CF9AE}" pid="3" name="KSOProductBuildVer">
    <vt:lpwstr>2052-11.1.0.11636</vt:lpwstr>
  </property>
</Properties>
</file>